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Sheet1!$A$1:$S$41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<sst xmlns="http://schemas.openxmlformats.org/spreadsheetml/2006/main" count="298" uniqueCount="109">
  <si>
    <t>附件：</t>
  </si>
  <si>
    <t>贵州广播电视大学（贵州职业技术学院）2021年公开招聘工作人员
面试成绩、总成绩及进入体检环节人员名单</t>
  </si>
  <si>
    <t>序号</t>
  </si>
  <si>
    <t>姓名</t>
  </si>
  <si>
    <t>准考证号</t>
  </si>
  <si>
    <t>笔试成绩</t>
  </si>
  <si>
    <t>面试成绩</t>
  </si>
  <si>
    <t>总成绩</t>
  </si>
  <si>
    <t>报考岗位编码</t>
  </si>
  <si>
    <t>报考岗位名称</t>
  </si>
  <si>
    <t>招聘人数</t>
  </si>
  <si>
    <t>是否进入资格复审</t>
  </si>
  <si>
    <t>资格复审结果</t>
  </si>
  <si>
    <t>是否进入面试</t>
  </si>
  <si>
    <t>是否进入体检</t>
  </si>
  <si>
    <t>备注</t>
  </si>
  <si>
    <t>职业能力倾向测验成绩</t>
  </si>
  <si>
    <t>综合应用能力成绩</t>
  </si>
  <si>
    <t>原始总成绩</t>
  </si>
  <si>
    <t>折合百分制后成绩</t>
  </si>
  <si>
    <t>按折算百分制后的笔试成绩的40%折算</t>
  </si>
  <si>
    <t>原始成绩</t>
  </si>
  <si>
    <t>按原始面试成绩的60%折算</t>
  </si>
  <si>
    <t>刘珂</t>
  </si>
  <si>
    <t>1152282202228</t>
  </si>
  <si>
    <t>12828050101</t>
  </si>
  <si>
    <t>专业教师</t>
  </si>
  <si>
    <t>是</t>
  </si>
  <si>
    <t>通过</t>
  </si>
  <si>
    <t>朱行</t>
  </si>
  <si>
    <t>1152282204616</t>
  </si>
  <si>
    <t>张晓敏</t>
  </si>
  <si>
    <t>1152282206927</t>
  </si>
  <si>
    <t>张燕</t>
  </si>
  <si>
    <t>1152282204803</t>
  </si>
  <si>
    <t>王瑜</t>
  </si>
  <si>
    <t>1152282204926</t>
  </si>
  <si>
    <t>杨琳</t>
  </si>
  <si>
    <t>1152282202723</t>
  </si>
  <si>
    <t>张粉</t>
  </si>
  <si>
    <t>1152282202504</t>
  </si>
  <si>
    <t>毛万艺</t>
  </si>
  <si>
    <t>1152282202702</t>
  </si>
  <si>
    <t>递补</t>
  </si>
  <si>
    <t>涂忠梅</t>
  </si>
  <si>
    <t>1152282205930</t>
  </si>
  <si>
    <t>陈志国</t>
  </si>
  <si>
    <t>1152282204708</t>
  </si>
  <si>
    <t>12828050102</t>
  </si>
  <si>
    <t>刘佳旭</t>
  </si>
  <si>
    <t>1152282203906</t>
  </si>
  <si>
    <t>杨婧钰</t>
  </si>
  <si>
    <t>1152282204924</t>
  </si>
  <si>
    <t>张香云</t>
  </si>
  <si>
    <t>1152282204627</t>
  </si>
  <si>
    <t>吴景超</t>
  </si>
  <si>
    <t>1152282203310</t>
  </si>
  <si>
    <t>12828050103</t>
  </si>
  <si>
    <t>曾晓洁</t>
  </si>
  <si>
    <t>1152282202417</t>
  </si>
  <si>
    <t>李华山</t>
  </si>
  <si>
    <t>1152282202526</t>
  </si>
  <si>
    <t>李明肤</t>
  </si>
  <si>
    <t>1152282204502</t>
  </si>
  <si>
    <t>丁当</t>
  </si>
  <si>
    <t>1152282202725</t>
  </si>
  <si>
    <t>12828050104</t>
  </si>
  <si>
    <t>姜华</t>
  </si>
  <si>
    <t>1152282207324</t>
  </si>
  <si>
    <t>邓倖之</t>
  </si>
  <si>
    <t>1152282204521</t>
  </si>
  <si>
    <t>12828050105</t>
  </si>
  <si>
    <t>辅导员</t>
  </si>
  <si>
    <t>饶臣宏</t>
  </si>
  <si>
    <t>1152282313420</t>
  </si>
  <si>
    <t>杨鑫馨</t>
  </si>
  <si>
    <t>1152282203621</t>
  </si>
  <si>
    <t>唐中敏</t>
  </si>
  <si>
    <t>1152282308528</t>
  </si>
  <si>
    <t>江靖雯</t>
  </si>
  <si>
    <t>1152282310920</t>
  </si>
  <si>
    <t>未按规定参加面试</t>
  </si>
  <si>
    <t>岳廷颖</t>
  </si>
  <si>
    <t>1152282311526</t>
  </si>
  <si>
    <t>郭梦</t>
  </si>
  <si>
    <t>1152282309414</t>
  </si>
  <si>
    <t>冯江婷</t>
  </si>
  <si>
    <t>1152282314625</t>
  </si>
  <si>
    <t>杨晨</t>
  </si>
  <si>
    <t>1152282308215</t>
  </si>
  <si>
    <t>魏思琦</t>
  </si>
  <si>
    <t>1152282314130</t>
  </si>
  <si>
    <t>放弃面试资格</t>
  </si>
  <si>
    <t>王荟</t>
  </si>
  <si>
    <t>1152282207021</t>
  </si>
  <si>
    <t>丁梦琪</t>
  </si>
  <si>
    <t>1152282308508</t>
  </si>
  <si>
    <t>孙佳</t>
  </si>
  <si>
    <t>1152282312117</t>
  </si>
  <si>
    <t>雷娜</t>
  </si>
  <si>
    <t>1152282315001</t>
  </si>
  <si>
    <t>叶剑挺</t>
  </si>
  <si>
    <t>1152282310002</t>
  </si>
  <si>
    <t>黎南</t>
  </si>
  <si>
    <t>1152282205928</t>
  </si>
  <si>
    <t>王梓怡</t>
  </si>
  <si>
    <t>1152282310911</t>
  </si>
  <si>
    <t>杨舒婷</t>
  </si>
  <si>
    <t>1152282311307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</si>
</sst>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2" borderId="9" applyNumberFormat="0" applyAlignment="0" applyProtection="0">
      <alignment vertical="center"/>
    </xf>
    <xf numFmtId="0" fontId="4" fillId="2" borderId="4" applyNumberFormat="0" applyAlignment="0" applyProtection="0">
      <alignment vertical="center"/>
    </xf>
    <xf numFmtId="0" fontId="9" fillId="4" borderId="6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84;&#29605;\4.&#20844;&#24320;&#25307;&#32856;\2021&#25307;&#32856;\7&#26376;&#65306;&#38754;&#35797;\&#38754;&#35797;&#25104;&#32489;\&#25104;&#32489;&#65288;&#22995;&#21517;&#26680;&#23545;&#29256;&#65289;\&#39532;&#20811;&#24605;&#23398;&#38498;&#32452;&#25104;&#32489;&#30331;&#35760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84;&#29605;\4.&#20844;&#24320;&#25307;&#32856;\2021&#25307;&#32856;\7&#26376;&#65306;&#38754;&#35797;\&#38754;&#35797;&#25104;&#32489;\&#25104;&#32489;&#65288;&#22995;&#21517;&#26680;&#23545;&#29256;&#65289;\&#21830;&#36152;&#23398;&#38498;&#32452;&#25104;&#32489;&#30331;&#35760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84;&#29605;\4.&#20844;&#24320;&#25307;&#32856;\2021&#25307;&#32856;\7&#26376;&#65306;&#38754;&#35797;\&#38754;&#35797;&#25104;&#32489;\&#25104;&#32489;&#65288;&#22995;&#21517;&#26680;&#23545;&#29256;&#65289;\&#33322;&#31354;&#23398;&#38498;&#65288;&#30805;&#22763;&#65289;&#32452;&#25104;&#32489;&#30331;&#35760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84;&#29605;\4.&#20844;&#24320;&#25307;&#32856;\2021&#25307;&#32856;\7&#26376;&#65306;&#38754;&#35797;\&#38754;&#35797;&#25104;&#32489;\&#25104;&#32489;&#65288;&#22995;&#21517;&#26680;&#23545;&#29256;&#65289;\&#33322;&#31354;&#23398;&#38498;&#65288;&#26412;&#31185;&#65289;&#32452;&#25104;&#32489;&#30331;&#35760;&#3492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84;&#29605;\4.&#20844;&#24320;&#25307;&#32856;\2021&#25307;&#32856;\7&#26376;&#65306;&#38754;&#35797;\&#38754;&#35797;&#25104;&#32489;\&#25104;&#32489;&#65288;&#22995;&#21517;&#26680;&#23545;&#29256;&#65289;\&#36741;&#23548;&#21592;&#32452;&#25104;&#32489;&#30331;&#35760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电大刻盘"/>
    </sheetNames>
    <sheetDataSet>
      <sheetData sheetId="0">
        <row r="3">
          <cell r="B3" t="str">
            <v>朱行</v>
          </cell>
          <cell r="C3">
            <v>91</v>
          </cell>
          <cell r="D3">
            <v>93</v>
          </cell>
          <cell r="E3">
            <v>86</v>
          </cell>
          <cell r="F3">
            <v>85</v>
          </cell>
          <cell r="G3">
            <v>85</v>
          </cell>
          <cell r="H3">
            <v>89</v>
          </cell>
          <cell r="I3">
            <v>88</v>
          </cell>
          <cell r="J3">
            <v>87.8</v>
          </cell>
        </row>
        <row r="4">
          <cell r="B4" t="str">
            <v>王瑜</v>
          </cell>
          <cell r="C4">
            <v>70</v>
          </cell>
          <cell r="D4">
            <v>90</v>
          </cell>
          <cell r="E4">
            <v>90</v>
          </cell>
          <cell r="F4">
            <v>92</v>
          </cell>
          <cell r="G4">
            <v>93</v>
          </cell>
          <cell r="H4">
            <v>90</v>
          </cell>
          <cell r="I4">
            <v>91</v>
          </cell>
          <cell r="J4">
            <v>90.6</v>
          </cell>
        </row>
        <row r="5">
          <cell r="B5" t="str">
            <v>张燕</v>
          </cell>
          <cell r="C5">
            <v>78</v>
          </cell>
          <cell r="D5">
            <v>89</v>
          </cell>
          <cell r="E5">
            <v>85</v>
          </cell>
          <cell r="F5">
            <v>86</v>
          </cell>
          <cell r="G5">
            <v>83</v>
          </cell>
          <cell r="H5">
            <v>87</v>
          </cell>
          <cell r="I5">
            <v>87</v>
          </cell>
          <cell r="J5">
            <v>85.6</v>
          </cell>
        </row>
        <row r="6">
          <cell r="B6" t="str">
            <v>张晓敏</v>
          </cell>
          <cell r="C6">
            <v>75</v>
          </cell>
          <cell r="D6">
            <v>87</v>
          </cell>
          <cell r="E6">
            <v>87</v>
          </cell>
          <cell r="F6">
            <v>88</v>
          </cell>
          <cell r="G6">
            <v>88</v>
          </cell>
          <cell r="H6">
            <v>89</v>
          </cell>
          <cell r="I6">
            <v>90</v>
          </cell>
          <cell r="J6">
            <v>87.8</v>
          </cell>
        </row>
        <row r="7">
          <cell r="B7" t="str">
            <v>涂忠梅</v>
          </cell>
          <cell r="C7">
            <v>91</v>
          </cell>
          <cell r="D7">
            <v>91</v>
          </cell>
          <cell r="E7">
            <v>91</v>
          </cell>
          <cell r="F7">
            <v>87</v>
          </cell>
          <cell r="G7">
            <v>85</v>
          </cell>
          <cell r="H7">
            <v>90</v>
          </cell>
          <cell r="I7">
            <v>86</v>
          </cell>
          <cell r="J7">
            <v>89</v>
          </cell>
        </row>
        <row r="8">
          <cell r="B8" t="str">
            <v>张粉</v>
          </cell>
          <cell r="C8">
            <v>83</v>
          </cell>
          <cell r="D8">
            <v>85</v>
          </cell>
          <cell r="E8">
            <v>85</v>
          </cell>
          <cell r="F8">
            <v>85</v>
          </cell>
          <cell r="G8">
            <v>84</v>
          </cell>
          <cell r="H8">
            <v>85</v>
          </cell>
          <cell r="I8">
            <v>89</v>
          </cell>
          <cell r="J8">
            <v>84.8</v>
          </cell>
        </row>
        <row r="9">
          <cell r="B9" t="str">
            <v>杨琳</v>
          </cell>
          <cell r="C9">
            <v>80</v>
          </cell>
          <cell r="D9">
            <v>80</v>
          </cell>
          <cell r="E9">
            <v>80</v>
          </cell>
          <cell r="F9">
            <v>82</v>
          </cell>
          <cell r="G9">
            <v>80</v>
          </cell>
          <cell r="H9">
            <v>85</v>
          </cell>
          <cell r="I9">
            <v>85</v>
          </cell>
          <cell r="J9">
            <v>81.4</v>
          </cell>
        </row>
        <row r="10">
          <cell r="B10" t="str">
            <v>毛万艺</v>
          </cell>
          <cell r="C10">
            <v>87</v>
          </cell>
          <cell r="D10">
            <v>86</v>
          </cell>
          <cell r="E10">
            <v>86</v>
          </cell>
          <cell r="F10">
            <v>85</v>
          </cell>
          <cell r="G10">
            <v>90</v>
          </cell>
          <cell r="H10">
            <v>89</v>
          </cell>
          <cell r="I10">
            <v>90</v>
          </cell>
          <cell r="J10">
            <v>87.6</v>
          </cell>
        </row>
        <row r="11">
          <cell r="B11" t="str">
            <v>刘珂</v>
          </cell>
          <cell r="C11">
            <v>89</v>
          </cell>
          <cell r="D11">
            <v>94</v>
          </cell>
          <cell r="E11">
            <v>93</v>
          </cell>
          <cell r="F11">
            <v>91</v>
          </cell>
          <cell r="G11">
            <v>95</v>
          </cell>
          <cell r="H11">
            <v>90</v>
          </cell>
          <cell r="I11">
            <v>92</v>
          </cell>
          <cell r="J11">
            <v>92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电大刻盘"/>
    </sheetNames>
    <sheetDataSet>
      <sheetData sheetId="0">
        <row r="3">
          <cell r="B3" t="str">
            <v>张香云</v>
          </cell>
          <cell r="C3">
            <v>83</v>
          </cell>
          <cell r="D3">
            <v>88</v>
          </cell>
          <cell r="E3">
            <v>80</v>
          </cell>
          <cell r="F3">
            <v>90</v>
          </cell>
          <cell r="G3">
            <v>81</v>
          </cell>
          <cell r="H3">
            <v>88</v>
          </cell>
          <cell r="I3">
            <v>85</v>
          </cell>
          <cell r="J3">
            <v>85</v>
          </cell>
        </row>
        <row r="4">
          <cell r="B4" t="str">
            <v>陈志国</v>
          </cell>
          <cell r="C4">
            <v>91</v>
          </cell>
          <cell r="D4">
            <v>94</v>
          </cell>
          <cell r="E4">
            <v>88</v>
          </cell>
          <cell r="F4">
            <v>93</v>
          </cell>
          <cell r="G4">
            <v>93</v>
          </cell>
          <cell r="H4">
            <v>92</v>
          </cell>
          <cell r="I4">
            <v>90</v>
          </cell>
          <cell r="J4">
            <v>91.8</v>
          </cell>
        </row>
        <row r="5">
          <cell r="B5" t="str">
            <v>杨婧钰</v>
          </cell>
          <cell r="C5">
            <v>91.5</v>
          </cell>
          <cell r="D5">
            <v>93</v>
          </cell>
          <cell r="E5">
            <v>95</v>
          </cell>
          <cell r="F5">
            <v>92</v>
          </cell>
          <cell r="G5">
            <v>91</v>
          </cell>
          <cell r="H5">
            <v>90</v>
          </cell>
          <cell r="I5">
            <v>92</v>
          </cell>
          <cell r="J5">
            <v>91.9</v>
          </cell>
        </row>
        <row r="6">
          <cell r="B6" t="str">
            <v>刘佳旭</v>
          </cell>
          <cell r="C6">
            <v>86</v>
          </cell>
          <cell r="D6">
            <v>90</v>
          </cell>
          <cell r="E6">
            <v>75</v>
          </cell>
          <cell r="F6">
            <v>89</v>
          </cell>
          <cell r="G6">
            <v>83</v>
          </cell>
          <cell r="H6">
            <v>85</v>
          </cell>
          <cell r="I6">
            <v>86</v>
          </cell>
          <cell r="J6">
            <v>85.8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电大刻盘"/>
    </sheetNames>
    <sheetDataSet>
      <sheetData sheetId="0">
        <row r="3">
          <cell r="B3" t="str">
            <v>李华山</v>
          </cell>
          <cell r="C3">
            <v>92</v>
          </cell>
          <cell r="D3">
            <v>87</v>
          </cell>
          <cell r="E3">
            <v>88</v>
          </cell>
          <cell r="F3">
            <v>92</v>
          </cell>
          <cell r="G3">
            <v>88</v>
          </cell>
          <cell r="H3">
            <v>89</v>
          </cell>
          <cell r="I3">
            <v>87</v>
          </cell>
          <cell r="J3">
            <v>92</v>
          </cell>
          <cell r="K3">
            <v>87</v>
          </cell>
          <cell r="L3">
            <v>88.8</v>
          </cell>
        </row>
        <row r="4">
          <cell r="B4" t="str">
            <v>曾晓洁</v>
          </cell>
          <cell r="C4">
            <v>91</v>
          </cell>
          <cell r="D4">
            <v>84</v>
          </cell>
          <cell r="E4">
            <v>85</v>
          </cell>
          <cell r="F4">
            <v>92</v>
          </cell>
          <cell r="G4">
            <v>95</v>
          </cell>
          <cell r="H4">
            <v>82</v>
          </cell>
          <cell r="I4">
            <v>81</v>
          </cell>
          <cell r="J4">
            <v>95</v>
          </cell>
          <cell r="K4">
            <v>81</v>
          </cell>
          <cell r="L4">
            <v>86.8</v>
          </cell>
        </row>
        <row r="5">
          <cell r="B5" t="str">
            <v>吴景超</v>
          </cell>
          <cell r="C5">
            <v>88</v>
          </cell>
          <cell r="D5">
            <v>80</v>
          </cell>
          <cell r="E5">
            <v>79</v>
          </cell>
          <cell r="F5">
            <v>84</v>
          </cell>
          <cell r="G5">
            <v>75</v>
          </cell>
          <cell r="H5">
            <v>76</v>
          </cell>
          <cell r="I5">
            <v>83</v>
          </cell>
          <cell r="J5">
            <v>88</v>
          </cell>
          <cell r="K5">
            <v>75</v>
          </cell>
          <cell r="L5">
            <v>80.4</v>
          </cell>
        </row>
        <row r="6">
          <cell r="B6" t="str">
            <v>李明肤</v>
          </cell>
          <cell r="C6">
            <v>92</v>
          </cell>
          <cell r="D6">
            <v>82</v>
          </cell>
          <cell r="E6">
            <v>86</v>
          </cell>
          <cell r="F6">
            <v>89</v>
          </cell>
          <cell r="G6">
            <v>80</v>
          </cell>
          <cell r="H6">
            <v>82</v>
          </cell>
          <cell r="I6">
            <v>79</v>
          </cell>
          <cell r="J6">
            <v>92</v>
          </cell>
          <cell r="K6">
            <v>79</v>
          </cell>
          <cell r="L6">
            <v>83.8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电大刻盘"/>
    </sheetNames>
    <sheetDataSet>
      <sheetData sheetId="0">
        <row r="3">
          <cell r="B3" t="str">
            <v>姜华</v>
          </cell>
          <cell r="C3">
            <v>75</v>
          </cell>
          <cell r="D3">
            <v>89</v>
          </cell>
          <cell r="E3">
            <v>87</v>
          </cell>
          <cell r="F3">
            <v>92</v>
          </cell>
          <cell r="G3">
            <v>78</v>
          </cell>
          <cell r="H3">
            <v>76</v>
          </cell>
          <cell r="I3">
            <v>80</v>
          </cell>
          <cell r="J3">
            <v>92</v>
          </cell>
          <cell r="K3">
            <v>75</v>
          </cell>
          <cell r="L3">
            <v>82</v>
          </cell>
        </row>
        <row r="4">
          <cell r="B4" t="str">
            <v>丁当</v>
          </cell>
          <cell r="C4">
            <v>88</v>
          </cell>
          <cell r="D4">
            <v>85</v>
          </cell>
          <cell r="E4">
            <v>94</v>
          </cell>
          <cell r="F4">
            <v>91</v>
          </cell>
          <cell r="G4">
            <v>88</v>
          </cell>
          <cell r="H4">
            <v>84</v>
          </cell>
          <cell r="I4">
            <v>86</v>
          </cell>
          <cell r="J4">
            <v>94</v>
          </cell>
          <cell r="K4">
            <v>84</v>
          </cell>
          <cell r="L4">
            <v>87.6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电大刻盘"/>
    </sheetNames>
    <sheetDataSet>
      <sheetData sheetId="0">
        <row r="3">
          <cell r="B3" t="str">
            <v>郭梦</v>
          </cell>
          <cell r="C3">
            <v>75</v>
          </cell>
          <cell r="D3">
            <v>78</v>
          </cell>
          <cell r="E3">
            <v>65</v>
          </cell>
          <cell r="F3">
            <v>76</v>
          </cell>
          <cell r="G3">
            <v>70</v>
          </cell>
          <cell r="H3">
            <v>70</v>
          </cell>
          <cell r="I3">
            <v>85</v>
          </cell>
          <cell r="J3">
            <v>73.8</v>
          </cell>
        </row>
        <row r="4">
          <cell r="B4" t="str">
            <v>王荟</v>
          </cell>
          <cell r="C4">
            <v>77</v>
          </cell>
          <cell r="D4">
            <v>80</v>
          </cell>
          <cell r="E4">
            <v>90</v>
          </cell>
          <cell r="F4">
            <v>81</v>
          </cell>
          <cell r="G4">
            <v>80</v>
          </cell>
          <cell r="H4">
            <v>79</v>
          </cell>
          <cell r="I4">
            <v>91</v>
          </cell>
          <cell r="J4">
            <v>82</v>
          </cell>
        </row>
        <row r="5">
          <cell r="B5" t="str">
            <v>唐中敏</v>
          </cell>
          <cell r="C5">
            <v>85</v>
          </cell>
          <cell r="D5">
            <v>89</v>
          </cell>
          <cell r="E5">
            <v>88</v>
          </cell>
          <cell r="F5">
            <v>85</v>
          </cell>
          <cell r="G5">
            <v>84</v>
          </cell>
          <cell r="H5">
            <v>85</v>
          </cell>
          <cell r="I5">
            <v>93</v>
          </cell>
          <cell r="J5">
            <v>86.4</v>
          </cell>
        </row>
        <row r="6">
          <cell r="B6" t="str">
            <v>丁梦琪</v>
          </cell>
          <cell r="C6">
            <v>80</v>
          </cell>
          <cell r="D6">
            <v>79</v>
          </cell>
          <cell r="E6">
            <v>68</v>
          </cell>
          <cell r="F6">
            <v>80</v>
          </cell>
          <cell r="G6">
            <v>87</v>
          </cell>
          <cell r="H6">
            <v>79</v>
          </cell>
          <cell r="I6">
            <v>90</v>
          </cell>
          <cell r="J6">
            <v>81</v>
          </cell>
        </row>
        <row r="7">
          <cell r="B7" t="str">
            <v>岳廷颖</v>
          </cell>
          <cell r="C7">
            <v>92</v>
          </cell>
          <cell r="D7">
            <v>82</v>
          </cell>
          <cell r="E7">
            <v>90</v>
          </cell>
          <cell r="F7">
            <v>84</v>
          </cell>
          <cell r="G7">
            <v>92</v>
          </cell>
          <cell r="H7">
            <v>92</v>
          </cell>
          <cell r="I7">
            <v>91.5</v>
          </cell>
          <cell r="J7">
            <v>89.9</v>
          </cell>
        </row>
        <row r="8">
          <cell r="B8" t="str">
            <v>杨舒婷</v>
          </cell>
          <cell r="C8">
            <v>86</v>
          </cell>
          <cell r="D8">
            <v>80</v>
          </cell>
          <cell r="E8">
            <v>80</v>
          </cell>
          <cell r="F8">
            <v>84</v>
          </cell>
          <cell r="G8">
            <v>83</v>
          </cell>
          <cell r="H8">
            <v>82</v>
          </cell>
          <cell r="I8">
            <v>88</v>
          </cell>
          <cell r="J8">
            <v>83</v>
          </cell>
        </row>
        <row r="9">
          <cell r="B9" t="str">
            <v>饶臣宏</v>
          </cell>
          <cell r="C9">
            <v>93</v>
          </cell>
          <cell r="D9">
            <v>93</v>
          </cell>
          <cell r="E9">
            <v>92</v>
          </cell>
          <cell r="F9">
            <v>90</v>
          </cell>
          <cell r="G9">
            <v>92</v>
          </cell>
          <cell r="H9">
            <v>86</v>
          </cell>
          <cell r="I9">
            <v>90</v>
          </cell>
          <cell r="J9">
            <v>91.4</v>
          </cell>
        </row>
        <row r="10">
          <cell r="B10" t="str">
            <v>冯江婷</v>
          </cell>
          <cell r="C10">
            <v>90</v>
          </cell>
          <cell r="D10">
            <v>88</v>
          </cell>
          <cell r="E10">
            <v>89</v>
          </cell>
          <cell r="F10">
            <v>90</v>
          </cell>
          <cell r="G10">
            <v>82</v>
          </cell>
          <cell r="H10">
            <v>88</v>
          </cell>
          <cell r="I10">
            <v>91</v>
          </cell>
          <cell r="J10">
            <v>89</v>
          </cell>
        </row>
        <row r="11">
          <cell r="B11" t="str">
            <v>杨晨</v>
          </cell>
          <cell r="C11">
            <v>90</v>
          </cell>
          <cell r="D11">
            <v>87</v>
          </cell>
          <cell r="E11">
            <v>86</v>
          </cell>
          <cell r="F11">
            <v>85</v>
          </cell>
          <cell r="G11">
            <v>93</v>
          </cell>
          <cell r="H11">
            <v>83</v>
          </cell>
          <cell r="I11">
            <v>88</v>
          </cell>
          <cell r="J11">
            <v>87.2</v>
          </cell>
        </row>
        <row r="12">
          <cell r="B12" t="str">
            <v>邓倖之</v>
          </cell>
          <cell r="C12">
            <v>90</v>
          </cell>
          <cell r="D12">
            <v>98</v>
          </cell>
          <cell r="E12">
            <v>90</v>
          </cell>
          <cell r="F12">
            <v>83</v>
          </cell>
          <cell r="G12">
            <v>91</v>
          </cell>
          <cell r="H12">
            <v>90</v>
          </cell>
          <cell r="I12">
            <v>89</v>
          </cell>
          <cell r="J12">
            <v>90</v>
          </cell>
        </row>
        <row r="13">
          <cell r="B13" t="str">
            <v>王梓怡</v>
          </cell>
          <cell r="C13">
            <v>70</v>
          </cell>
          <cell r="D13">
            <v>79</v>
          </cell>
          <cell r="E13">
            <v>70</v>
          </cell>
          <cell r="F13">
            <v>82</v>
          </cell>
          <cell r="G13">
            <v>88</v>
          </cell>
          <cell r="H13">
            <v>84</v>
          </cell>
          <cell r="I13">
            <v>86</v>
          </cell>
          <cell r="J13">
            <v>80.2</v>
          </cell>
        </row>
        <row r="14">
          <cell r="B14" t="str">
            <v>黎南</v>
          </cell>
          <cell r="C14">
            <v>83</v>
          </cell>
          <cell r="D14">
            <v>82</v>
          </cell>
          <cell r="E14">
            <v>85</v>
          </cell>
          <cell r="F14">
            <v>81</v>
          </cell>
          <cell r="G14">
            <v>89</v>
          </cell>
          <cell r="H14">
            <v>87</v>
          </cell>
          <cell r="I14">
            <v>85</v>
          </cell>
          <cell r="J14">
            <v>84.4</v>
          </cell>
        </row>
        <row r="15">
          <cell r="B15" t="str">
            <v>杨鑫馨</v>
          </cell>
          <cell r="C15">
            <v>95</v>
          </cell>
          <cell r="D15">
            <v>98</v>
          </cell>
          <cell r="E15">
            <v>89</v>
          </cell>
          <cell r="F15">
            <v>91</v>
          </cell>
          <cell r="G15">
            <v>93</v>
          </cell>
          <cell r="H15">
            <v>90</v>
          </cell>
          <cell r="I15">
            <v>92</v>
          </cell>
          <cell r="J15">
            <v>92.2</v>
          </cell>
        </row>
        <row r="16">
          <cell r="B16" t="str">
            <v>孙佳</v>
          </cell>
          <cell r="C16">
            <v>89</v>
          </cell>
          <cell r="D16">
            <v>87</v>
          </cell>
          <cell r="E16">
            <v>83</v>
          </cell>
          <cell r="F16">
            <v>82</v>
          </cell>
          <cell r="G16">
            <v>80</v>
          </cell>
          <cell r="H16">
            <v>83</v>
          </cell>
          <cell r="I16">
            <v>85</v>
          </cell>
          <cell r="J16">
            <v>84</v>
          </cell>
        </row>
        <row r="17">
          <cell r="B17" t="str">
            <v>叶剑挺</v>
          </cell>
          <cell r="C17">
            <v>92</v>
          </cell>
          <cell r="D17">
            <v>96</v>
          </cell>
          <cell r="E17">
            <v>92</v>
          </cell>
          <cell r="F17">
            <v>83</v>
          </cell>
          <cell r="G17">
            <v>82</v>
          </cell>
          <cell r="H17">
            <v>90</v>
          </cell>
          <cell r="I17">
            <v>88</v>
          </cell>
          <cell r="J17">
            <v>89</v>
          </cell>
        </row>
        <row r="18">
          <cell r="B18" t="str">
            <v>雷娜</v>
          </cell>
          <cell r="C18">
            <v>78</v>
          </cell>
          <cell r="D18">
            <v>80</v>
          </cell>
          <cell r="E18">
            <v>75</v>
          </cell>
          <cell r="F18">
            <v>83</v>
          </cell>
          <cell r="G18">
            <v>89</v>
          </cell>
          <cell r="H18">
            <v>88</v>
          </cell>
          <cell r="I18">
            <v>87</v>
          </cell>
          <cell r="J18">
            <v>83.2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1"/>
  <sheetViews>
    <sheetView tabSelected="1" workbookViewId="0">
      <pane ySplit="4" topLeftCell="A5" activePane="bottomLeft" state="frozen"/>
      <selection/>
      <selection pane="bottomLeft" activeCell="V10" sqref="V10"/>
    </sheetView>
  </sheetViews>
  <sheetFormatPr defaultColWidth="9" defaultRowHeight="30" customHeight="1"/>
  <cols>
    <col min="1" max="1" width="3.875" customWidth="1"/>
    <col min="2" max="2" width="6.75" customWidth="1"/>
    <col min="3" max="3" width="7.25" customWidth="1"/>
    <col min="4" max="4" width="5.5" customWidth="1"/>
    <col min="5" max="5" width="6.5" customWidth="1"/>
    <col min="6" max="6" width="6.125" customWidth="1"/>
    <col min="7" max="7" width="7.25" customWidth="1"/>
    <col min="8" max="11" width="7.625" customWidth="1"/>
    <col min="12" max="12" width="6.5" customWidth="1"/>
    <col min="13" max="13" width="7.125" customWidth="1"/>
    <col min="14" max="14" width="5.625" customWidth="1"/>
    <col min="15" max="15" width="6.375" customWidth="1"/>
    <col min="16" max="16" width="6.875" customWidth="1"/>
    <col min="17" max="17" width="7.125" customWidth="1"/>
    <col min="18" max="18" width="7.25" customWidth="1"/>
  </cols>
  <sheetData>
    <row r="1" ht="22" customHeight="1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4" customHeight="1" spans="1:19">
      <c r="A3" s="4" t="s">
        <v>2</v>
      </c>
      <c r="B3" s="4" t="s">
        <v>3</v>
      </c>
      <c r="C3" s="4" t="s">
        <v>4</v>
      </c>
      <c r="D3" s="5" t="s">
        <v>5</v>
      </c>
      <c r="E3" s="5"/>
      <c r="F3" s="5"/>
      <c r="G3" s="5"/>
      <c r="H3" s="5"/>
      <c r="I3" s="5" t="s">
        <v>6</v>
      </c>
      <c r="J3" s="5"/>
      <c r="K3" s="5" t="s">
        <v>7</v>
      </c>
      <c r="L3" s="8" t="s">
        <v>8</v>
      </c>
      <c r="M3" s="8" t="s">
        <v>9</v>
      </c>
      <c r="N3" s="8" t="s">
        <v>10</v>
      </c>
      <c r="O3" s="8" t="s">
        <v>11</v>
      </c>
      <c r="P3" s="8" t="s">
        <v>12</v>
      </c>
      <c r="Q3" s="8" t="s">
        <v>13</v>
      </c>
      <c r="R3" s="8" t="s">
        <v>14</v>
      </c>
      <c r="S3" s="8" t="s">
        <v>15</v>
      </c>
    </row>
    <row r="4" ht="70" customHeight="1" spans="1:19">
      <c r="A4" s="4"/>
      <c r="B4" s="4"/>
      <c r="C4" s="4"/>
      <c r="D4" s="6" t="s">
        <v>16</v>
      </c>
      <c r="E4" s="6" t="s">
        <v>17</v>
      </c>
      <c r="F4" s="6" t="s">
        <v>18</v>
      </c>
      <c r="G4" s="6" t="s">
        <v>19</v>
      </c>
      <c r="H4" s="6" t="s">
        <v>20</v>
      </c>
      <c r="I4" s="6" t="s">
        <v>21</v>
      </c>
      <c r="J4" s="6" t="s">
        <v>22</v>
      </c>
      <c r="K4" s="5"/>
      <c r="L4" s="9"/>
      <c r="M4" s="9"/>
      <c r="N4" s="9"/>
      <c r="O4" s="9"/>
      <c r="P4" s="9"/>
      <c r="Q4" s="9"/>
      <c r="R4" s="9"/>
      <c r="S4" s="9"/>
    </row>
    <row r="5" ht="32" customHeight="1" spans="1:19">
      <c r="A5" s="6">
        <v>1</v>
      </c>
      <c r="B5" s="6" t="s">
        <v>23</v>
      </c>
      <c r="C5" s="6" t="s">
        <v>24</v>
      </c>
      <c r="D5" s="6">
        <v>98</v>
      </c>
      <c r="E5" s="6">
        <v>102</v>
      </c>
      <c r="F5" s="6">
        <v>200</v>
      </c>
      <c r="G5" s="6">
        <v>66.67</v>
      </c>
      <c r="H5" s="7">
        <f>G5*0.4</f>
        <v>26.668</v>
      </c>
      <c r="I5" s="7">
        <f>VLOOKUP(B5,[1]电大刻盘!$B$3:$J$11,9,FALSE)</f>
        <v>92</v>
      </c>
      <c r="J5" s="7">
        <f>I5*0.6</f>
        <v>55.2</v>
      </c>
      <c r="K5" s="7">
        <f>H5+J5</f>
        <v>81.868</v>
      </c>
      <c r="L5" s="6" t="s">
        <v>25</v>
      </c>
      <c r="M5" s="6" t="s">
        <v>26</v>
      </c>
      <c r="N5" s="6">
        <v>3</v>
      </c>
      <c r="O5" s="6" t="s">
        <v>27</v>
      </c>
      <c r="P5" s="6" t="s">
        <v>28</v>
      </c>
      <c r="Q5" s="6" t="s">
        <v>27</v>
      </c>
      <c r="R5" s="6" t="s">
        <v>27</v>
      </c>
      <c r="S5" s="6"/>
    </row>
    <row r="6" ht="32" customHeight="1" spans="1:19">
      <c r="A6" s="6">
        <v>2</v>
      </c>
      <c r="B6" s="6" t="s">
        <v>29</v>
      </c>
      <c r="C6" s="6" t="s">
        <v>30</v>
      </c>
      <c r="D6" s="6">
        <v>95.5</v>
      </c>
      <c r="E6" s="6">
        <v>101</v>
      </c>
      <c r="F6" s="6">
        <v>196.5</v>
      </c>
      <c r="G6" s="6">
        <v>65.5</v>
      </c>
      <c r="H6" s="7">
        <f>G6*0.4</f>
        <v>26.2</v>
      </c>
      <c r="I6" s="7">
        <f>VLOOKUP(B6,[1]电大刻盘!$B$3:$J$11,9,FALSE)</f>
        <v>87.8</v>
      </c>
      <c r="J6" s="7">
        <f>I6*0.6</f>
        <v>52.68</v>
      </c>
      <c r="K6" s="7">
        <f>H6+J6</f>
        <v>78.88</v>
      </c>
      <c r="L6" s="6" t="s">
        <v>25</v>
      </c>
      <c r="M6" s="6" t="s">
        <v>26</v>
      </c>
      <c r="N6" s="6"/>
      <c r="O6" s="6" t="s">
        <v>27</v>
      </c>
      <c r="P6" s="6" t="s">
        <v>28</v>
      </c>
      <c r="Q6" s="6" t="s">
        <v>27</v>
      </c>
      <c r="R6" s="6" t="s">
        <v>27</v>
      </c>
      <c r="S6" s="6"/>
    </row>
    <row r="7" ht="31" customHeight="1" spans="1:19">
      <c r="A7" s="6">
        <v>3</v>
      </c>
      <c r="B7" s="6" t="s">
        <v>31</v>
      </c>
      <c r="C7" s="6" t="s">
        <v>32</v>
      </c>
      <c r="D7" s="6">
        <v>80.5</v>
      </c>
      <c r="E7" s="6">
        <v>111</v>
      </c>
      <c r="F7" s="6">
        <v>191.5</v>
      </c>
      <c r="G7" s="6">
        <v>63.83</v>
      </c>
      <c r="H7" s="7">
        <f>G7*0.4</f>
        <v>25.532</v>
      </c>
      <c r="I7" s="7">
        <f>VLOOKUP(B7,[1]电大刻盘!$B$3:$J$11,9,FALSE)</f>
        <v>87.8</v>
      </c>
      <c r="J7" s="7">
        <f>I7*0.6</f>
        <v>52.68</v>
      </c>
      <c r="K7" s="7">
        <f>H7+J7</f>
        <v>78.212</v>
      </c>
      <c r="L7" s="6" t="s">
        <v>25</v>
      </c>
      <c r="M7" s="6" t="s">
        <v>26</v>
      </c>
      <c r="N7" s="6"/>
      <c r="O7" s="6" t="s">
        <v>27</v>
      </c>
      <c r="P7" s="6" t="s">
        <v>28</v>
      </c>
      <c r="Q7" s="6" t="s">
        <v>27</v>
      </c>
      <c r="R7" s="6"/>
      <c r="S7" s="6"/>
    </row>
    <row r="8" ht="31" customHeight="1" spans="1:19">
      <c r="A8" s="6">
        <v>4</v>
      </c>
      <c r="B8" s="6" t="s">
        <v>33</v>
      </c>
      <c r="C8" s="6" t="s">
        <v>34</v>
      </c>
      <c r="D8" s="6">
        <v>92</v>
      </c>
      <c r="E8" s="6">
        <v>97.5</v>
      </c>
      <c r="F8" s="6">
        <v>189.5</v>
      </c>
      <c r="G8" s="6">
        <v>63.17</v>
      </c>
      <c r="H8" s="7">
        <f>G8*0.4</f>
        <v>25.268</v>
      </c>
      <c r="I8" s="7">
        <f>VLOOKUP(B8,[1]电大刻盘!$B$3:$J$11,9,FALSE)</f>
        <v>85.6</v>
      </c>
      <c r="J8" s="7">
        <f>I8*0.6</f>
        <v>51.36</v>
      </c>
      <c r="K8" s="7">
        <f>H8+J8</f>
        <v>76.628</v>
      </c>
      <c r="L8" s="6" t="s">
        <v>25</v>
      </c>
      <c r="M8" s="6" t="s">
        <v>26</v>
      </c>
      <c r="N8" s="6"/>
      <c r="O8" s="6" t="s">
        <v>27</v>
      </c>
      <c r="P8" s="6" t="s">
        <v>28</v>
      </c>
      <c r="Q8" s="6" t="s">
        <v>27</v>
      </c>
      <c r="R8" s="6"/>
      <c r="S8" s="6"/>
    </row>
    <row r="9" ht="32" customHeight="1" spans="1:19">
      <c r="A9" s="6">
        <v>5</v>
      </c>
      <c r="B9" s="6" t="s">
        <v>35</v>
      </c>
      <c r="C9" s="6" t="s">
        <v>36</v>
      </c>
      <c r="D9" s="6">
        <v>82.5</v>
      </c>
      <c r="E9" s="6">
        <v>104.5</v>
      </c>
      <c r="F9" s="6">
        <v>187</v>
      </c>
      <c r="G9" s="6">
        <v>62.33</v>
      </c>
      <c r="H9" s="7">
        <f>G9*0.4</f>
        <v>24.932</v>
      </c>
      <c r="I9" s="7">
        <f>VLOOKUP(B9,[1]电大刻盘!$B$3:$J$11,9,FALSE)</f>
        <v>90.6</v>
      </c>
      <c r="J9" s="7">
        <f>I9*0.6</f>
        <v>54.36</v>
      </c>
      <c r="K9" s="7">
        <f>H9+J9</f>
        <v>79.292</v>
      </c>
      <c r="L9" s="6" t="s">
        <v>25</v>
      </c>
      <c r="M9" s="6" t="s">
        <v>26</v>
      </c>
      <c r="N9" s="6"/>
      <c r="O9" s="6" t="s">
        <v>27</v>
      </c>
      <c r="P9" s="6" t="s">
        <v>28</v>
      </c>
      <c r="Q9" s="6" t="s">
        <v>27</v>
      </c>
      <c r="R9" s="6" t="s">
        <v>27</v>
      </c>
      <c r="S9" s="6"/>
    </row>
    <row r="10" ht="34" customHeight="1" spans="1:19">
      <c r="A10" s="6">
        <v>6</v>
      </c>
      <c r="B10" s="6" t="s">
        <v>37</v>
      </c>
      <c r="C10" s="6" t="s">
        <v>38</v>
      </c>
      <c r="D10" s="6">
        <v>81</v>
      </c>
      <c r="E10" s="6">
        <v>105</v>
      </c>
      <c r="F10" s="6">
        <v>186</v>
      </c>
      <c r="G10" s="6">
        <v>62</v>
      </c>
      <c r="H10" s="7">
        <f>G10*0.4</f>
        <v>24.8</v>
      </c>
      <c r="I10" s="7">
        <f>VLOOKUP(B10,[1]电大刻盘!$B$3:$J$11,9,FALSE)</f>
        <v>81.4</v>
      </c>
      <c r="J10" s="7">
        <f>I10*0.6</f>
        <v>48.84</v>
      </c>
      <c r="K10" s="7">
        <f>H10+J10</f>
        <v>73.64</v>
      </c>
      <c r="L10" s="6" t="s">
        <v>25</v>
      </c>
      <c r="M10" s="6" t="s">
        <v>26</v>
      </c>
      <c r="N10" s="6"/>
      <c r="O10" s="6" t="s">
        <v>27</v>
      </c>
      <c r="P10" s="6" t="s">
        <v>28</v>
      </c>
      <c r="Q10" s="6" t="s">
        <v>27</v>
      </c>
      <c r="R10" s="6"/>
      <c r="S10" s="6"/>
    </row>
    <row r="11" ht="34" customHeight="1" spans="1:19">
      <c r="A11" s="6">
        <v>7</v>
      </c>
      <c r="B11" s="6" t="s">
        <v>39</v>
      </c>
      <c r="C11" s="6" t="s">
        <v>40</v>
      </c>
      <c r="D11" s="6">
        <v>77</v>
      </c>
      <c r="E11" s="6">
        <v>109</v>
      </c>
      <c r="F11" s="6">
        <v>186</v>
      </c>
      <c r="G11" s="6">
        <v>62</v>
      </c>
      <c r="H11" s="7">
        <f>G11*0.4</f>
        <v>24.8</v>
      </c>
      <c r="I11" s="7">
        <f>VLOOKUP(B11,[1]电大刻盘!$B$3:$J$11,9,FALSE)</f>
        <v>84.8</v>
      </c>
      <c r="J11" s="7">
        <f>I11*0.6</f>
        <v>50.88</v>
      </c>
      <c r="K11" s="7">
        <f>H11+J11</f>
        <v>75.68</v>
      </c>
      <c r="L11" s="6" t="s">
        <v>25</v>
      </c>
      <c r="M11" s="6" t="s">
        <v>26</v>
      </c>
      <c r="N11" s="6"/>
      <c r="O11" s="6" t="s">
        <v>27</v>
      </c>
      <c r="P11" s="6" t="s">
        <v>28</v>
      </c>
      <c r="Q11" s="6" t="s">
        <v>27</v>
      </c>
      <c r="R11" s="6"/>
      <c r="S11" s="6"/>
    </row>
    <row r="12" ht="34" customHeight="1" spans="1:19">
      <c r="A12" s="6">
        <v>8</v>
      </c>
      <c r="B12" s="6" t="s">
        <v>41</v>
      </c>
      <c r="C12" s="6" t="s">
        <v>42</v>
      </c>
      <c r="D12" s="6">
        <v>87</v>
      </c>
      <c r="E12" s="6">
        <v>93.5</v>
      </c>
      <c r="F12" s="6">
        <v>180.5</v>
      </c>
      <c r="G12" s="6">
        <v>60.17</v>
      </c>
      <c r="H12" s="7">
        <f>G12*0.4</f>
        <v>24.068</v>
      </c>
      <c r="I12" s="7">
        <f>VLOOKUP(B12,[1]电大刻盘!$B$3:$J$11,9,FALSE)</f>
        <v>87.6</v>
      </c>
      <c r="J12" s="7">
        <f>I12*0.6</f>
        <v>52.56</v>
      </c>
      <c r="K12" s="7">
        <f>H12+J12</f>
        <v>76.628</v>
      </c>
      <c r="L12" s="6" t="s">
        <v>25</v>
      </c>
      <c r="M12" s="6" t="s">
        <v>26</v>
      </c>
      <c r="N12" s="6"/>
      <c r="O12" s="6" t="s">
        <v>43</v>
      </c>
      <c r="P12" s="6" t="s">
        <v>28</v>
      </c>
      <c r="Q12" s="6" t="s">
        <v>27</v>
      </c>
      <c r="R12" s="6"/>
      <c r="S12" s="6"/>
    </row>
    <row r="13" ht="34" customHeight="1" spans="1:19">
      <c r="A13" s="6">
        <v>9</v>
      </c>
      <c r="B13" s="6" t="s">
        <v>44</v>
      </c>
      <c r="C13" s="6" t="s">
        <v>45</v>
      </c>
      <c r="D13" s="6">
        <v>93.5</v>
      </c>
      <c r="E13" s="6">
        <v>86</v>
      </c>
      <c r="F13" s="6">
        <v>179.5</v>
      </c>
      <c r="G13" s="6">
        <v>59.83</v>
      </c>
      <c r="H13" s="7">
        <f>G13*0.4</f>
        <v>23.932</v>
      </c>
      <c r="I13" s="7">
        <f>VLOOKUP(B13,[1]电大刻盘!$B$3:$J$11,9,FALSE)</f>
        <v>89</v>
      </c>
      <c r="J13" s="7">
        <f>I13*0.6</f>
        <v>53.4</v>
      </c>
      <c r="K13" s="7">
        <f>H13+J13</f>
        <v>77.332</v>
      </c>
      <c r="L13" s="6" t="s">
        <v>25</v>
      </c>
      <c r="M13" s="6" t="s">
        <v>26</v>
      </c>
      <c r="N13" s="6"/>
      <c r="O13" s="6" t="s">
        <v>43</v>
      </c>
      <c r="P13" s="6" t="s">
        <v>28</v>
      </c>
      <c r="Q13" s="6" t="s">
        <v>27</v>
      </c>
      <c r="R13" s="6"/>
      <c r="S13" s="6"/>
    </row>
    <row r="14" customHeight="1" spans="1:19">
      <c r="A14" s="6">
        <v>1</v>
      </c>
      <c r="B14" s="6" t="s">
        <v>46</v>
      </c>
      <c r="C14" s="6" t="s">
        <v>47</v>
      </c>
      <c r="D14" s="6">
        <v>100</v>
      </c>
      <c r="E14" s="6">
        <v>121</v>
      </c>
      <c r="F14" s="6">
        <v>221</v>
      </c>
      <c r="G14" s="6">
        <v>73.67</v>
      </c>
      <c r="H14" s="7">
        <f>G14*0.4</f>
        <v>29.468</v>
      </c>
      <c r="I14" s="7">
        <f>VLOOKUP(B14,[2]电大刻盘!$B$3:$J$6,9,FALSE)</f>
        <v>91.8</v>
      </c>
      <c r="J14" s="7">
        <f>I14*0.6</f>
        <v>55.08</v>
      </c>
      <c r="K14" s="7">
        <f>H14+J14</f>
        <v>84.548</v>
      </c>
      <c r="L14" s="6" t="s">
        <v>48</v>
      </c>
      <c r="M14" s="6" t="s">
        <v>26</v>
      </c>
      <c r="N14" s="10">
        <v>1</v>
      </c>
      <c r="O14" s="6" t="s">
        <v>27</v>
      </c>
      <c r="P14" s="6" t="s">
        <v>28</v>
      </c>
      <c r="Q14" s="6" t="s">
        <v>27</v>
      </c>
      <c r="R14" s="6" t="s">
        <v>27</v>
      </c>
      <c r="S14" s="6"/>
    </row>
    <row r="15" customHeight="1" spans="1:19">
      <c r="A15" s="6">
        <v>2</v>
      </c>
      <c r="B15" s="6" t="s">
        <v>49</v>
      </c>
      <c r="C15" s="6" t="s">
        <v>50</v>
      </c>
      <c r="D15" s="6">
        <v>120</v>
      </c>
      <c r="E15" s="6">
        <v>95</v>
      </c>
      <c r="F15" s="6">
        <v>215</v>
      </c>
      <c r="G15" s="6">
        <v>71.67</v>
      </c>
      <c r="H15" s="7">
        <f>G15*0.4</f>
        <v>28.668</v>
      </c>
      <c r="I15" s="7">
        <f>VLOOKUP(B15,[2]电大刻盘!$B$3:$J$6,9,FALSE)</f>
        <v>85.8</v>
      </c>
      <c r="J15" s="7">
        <f>I15*0.6</f>
        <v>51.48</v>
      </c>
      <c r="K15" s="7">
        <f>H15+J15</f>
        <v>80.148</v>
      </c>
      <c r="L15" s="6" t="s">
        <v>48</v>
      </c>
      <c r="M15" s="6" t="s">
        <v>26</v>
      </c>
      <c r="N15" s="10"/>
      <c r="O15" s="6" t="s">
        <v>27</v>
      </c>
      <c r="P15" s="6" t="s">
        <v>28</v>
      </c>
      <c r="Q15" s="6" t="s">
        <v>27</v>
      </c>
      <c r="R15" s="6"/>
      <c r="S15" s="6"/>
    </row>
    <row r="16" customHeight="1" spans="1:19">
      <c r="A16" s="6">
        <v>3</v>
      </c>
      <c r="B16" s="6" t="s">
        <v>51</v>
      </c>
      <c r="C16" s="6" t="s">
        <v>52</v>
      </c>
      <c r="D16" s="6">
        <v>114</v>
      </c>
      <c r="E16" s="6">
        <v>96.5</v>
      </c>
      <c r="F16" s="6">
        <v>210.5</v>
      </c>
      <c r="G16" s="6">
        <v>70.17</v>
      </c>
      <c r="H16" s="7">
        <f>G16*0.4</f>
        <v>28.068</v>
      </c>
      <c r="I16" s="7">
        <f>VLOOKUP(B16,[2]电大刻盘!$B$3:$J$6,9,FALSE)</f>
        <v>91.9</v>
      </c>
      <c r="J16" s="7">
        <f>I16*0.6</f>
        <v>55.14</v>
      </c>
      <c r="K16" s="7">
        <f>H16+J16</f>
        <v>83.208</v>
      </c>
      <c r="L16" s="6" t="s">
        <v>48</v>
      </c>
      <c r="M16" s="6" t="s">
        <v>26</v>
      </c>
      <c r="N16" s="10"/>
      <c r="O16" s="6" t="s">
        <v>27</v>
      </c>
      <c r="P16" s="6" t="s">
        <v>28</v>
      </c>
      <c r="Q16" s="6" t="s">
        <v>27</v>
      </c>
      <c r="R16" s="6"/>
      <c r="S16" s="6"/>
    </row>
    <row r="17" customHeight="1" spans="1:19">
      <c r="A17" s="6">
        <v>4</v>
      </c>
      <c r="B17" s="6" t="s">
        <v>53</v>
      </c>
      <c r="C17" s="6" t="s">
        <v>54</v>
      </c>
      <c r="D17" s="6">
        <v>95.5</v>
      </c>
      <c r="E17" s="6">
        <v>115</v>
      </c>
      <c r="F17" s="6">
        <v>210.5</v>
      </c>
      <c r="G17" s="6">
        <v>70.17</v>
      </c>
      <c r="H17" s="7">
        <f>G17*0.4</f>
        <v>28.068</v>
      </c>
      <c r="I17" s="7">
        <f>VLOOKUP(B17,[2]电大刻盘!$B$3:$J$6,9,FALSE)</f>
        <v>85</v>
      </c>
      <c r="J17" s="7">
        <f>I17*0.6</f>
        <v>51</v>
      </c>
      <c r="K17" s="7">
        <f>H17+J17</f>
        <v>79.068</v>
      </c>
      <c r="L17" s="6" t="s">
        <v>48</v>
      </c>
      <c r="M17" s="6" t="s">
        <v>26</v>
      </c>
      <c r="N17" s="10"/>
      <c r="O17" s="6" t="s">
        <v>27</v>
      </c>
      <c r="P17" s="6" t="s">
        <v>28</v>
      </c>
      <c r="Q17" s="6" t="s">
        <v>27</v>
      </c>
      <c r="R17" s="6"/>
      <c r="S17" s="6"/>
    </row>
    <row r="18" customHeight="1" spans="1:19">
      <c r="A18" s="6">
        <v>1</v>
      </c>
      <c r="B18" s="6" t="s">
        <v>55</v>
      </c>
      <c r="C18" s="6" t="s">
        <v>56</v>
      </c>
      <c r="D18" s="6">
        <v>107</v>
      </c>
      <c r="E18" s="6">
        <v>106.5</v>
      </c>
      <c r="F18" s="6">
        <v>213.5</v>
      </c>
      <c r="G18" s="6">
        <v>71.17</v>
      </c>
      <c r="H18" s="7">
        <f>G18*0.4</f>
        <v>28.468</v>
      </c>
      <c r="I18" s="7">
        <f>VLOOKUP(B18,[3]电大刻盘!$B$3:$L$6,11,FALSE)</f>
        <v>80.4</v>
      </c>
      <c r="J18" s="7">
        <f>I18*0.6</f>
        <v>48.24</v>
      </c>
      <c r="K18" s="7">
        <f>H18+J18</f>
        <v>76.708</v>
      </c>
      <c r="L18" s="6" t="s">
        <v>57</v>
      </c>
      <c r="M18" s="6" t="s">
        <v>26</v>
      </c>
      <c r="N18" s="10">
        <v>2</v>
      </c>
      <c r="O18" s="6" t="s">
        <v>27</v>
      </c>
      <c r="P18" s="6" t="s">
        <v>28</v>
      </c>
      <c r="Q18" s="6" t="s">
        <v>27</v>
      </c>
      <c r="R18" s="6" t="s">
        <v>27</v>
      </c>
      <c r="S18" s="6"/>
    </row>
    <row r="19" customHeight="1" spans="1:19">
      <c r="A19" s="6">
        <v>2</v>
      </c>
      <c r="B19" s="6" t="s">
        <v>58</v>
      </c>
      <c r="C19" s="6" t="s">
        <v>59</v>
      </c>
      <c r="D19" s="6">
        <v>79.5</v>
      </c>
      <c r="E19" s="6">
        <v>101.5</v>
      </c>
      <c r="F19" s="6">
        <v>181</v>
      </c>
      <c r="G19" s="6">
        <v>60.33</v>
      </c>
      <c r="H19" s="7">
        <f>G19*0.4</f>
        <v>24.132</v>
      </c>
      <c r="I19" s="7">
        <f>VLOOKUP(B19,[3]电大刻盘!$B$3:$L$6,11,FALSE)</f>
        <v>86.8</v>
      </c>
      <c r="J19" s="7">
        <f>I19*0.6</f>
        <v>52.08</v>
      </c>
      <c r="K19" s="7">
        <f>H19+J19</f>
        <v>76.212</v>
      </c>
      <c r="L19" s="6" t="s">
        <v>57</v>
      </c>
      <c r="M19" s="6" t="s">
        <v>26</v>
      </c>
      <c r="N19" s="10"/>
      <c r="O19" s="6" t="s">
        <v>27</v>
      </c>
      <c r="P19" s="6" t="s">
        <v>28</v>
      </c>
      <c r="Q19" s="6" t="s">
        <v>27</v>
      </c>
      <c r="R19" s="6"/>
      <c r="S19" s="6"/>
    </row>
    <row r="20" customHeight="1" spans="1:19">
      <c r="A20" s="6">
        <v>3</v>
      </c>
      <c r="B20" s="6" t="s">
        <v>60</v>
      </c>
      <c r="C20" s="6" t="s">
        <v>61</v>
      </c>
      <c r="D20" s="6">
        <v>89</v>
      </c>
      <c r="E20" s="6">
        <v>88</v>
      </c>
      <c r="F20" s="6">
        <v>177</v>
      </c>
      <c r="G20" s="6">
        <v>59</v>
      </c>
      <c r="H20" s="7">
        <f>G20*0.4</f>
        <v>23.6</v>
      </c>
      <c r="I20" s="7">
        <f>VLOOKUP(B20,[3]电大刻盘!$B$3:$L$6,11,FALSE)</f>
        <v>88.8</v>
      </c>
      <c r="J20" s="7">
        <f>I20*0.6</f>
        <v>53.28</v>
      </c>
      <c r="K20" s="7">
        <f>H20+J20</f>
        <v>76.88</v>
      </c>
      <c r="L20" s="6" t="s">
        <v>57</v>
      </c>
      <c r="M20" s="6" t="s">
        <v>26</v>
      </c>
      <c r="N20" s="10"/>
      <c r="O20" s="6" t="s">
        <v>27</v>
      </c>
      <c r="P20" s="6" t="s">
        <v>28</v>
      </c>
      <c r="Q20" s="6" t="s">
        <v>27</v>
      </c>
      <c r="R20" s="6" t="s">
        <v>27</v>
      </c>
      <c r="S20" s="6"/>
    </row>
    <row r="21" customHeight="1" spans="1:19">
      <c r="A21" s="6">
        <v>4</v>
      </c>
      <c r="B21" s="6" t="s">
        <v>62</v>
      </c>
      <c r="C21" s="6" t="s">
        <v>63</v>
      </c>
      <c r="D21" s="6">
        <v>93.5</v>
      </c>
      <c r="E21" s="6">
        <v>68</v>
      </c>
      <c r="F21" s="6">
        <v>161.5</v>
      </c>
      <c r="G21" s="6">
        <v>53.83</v>
      </c>
      <c r="H21" s="7">
        <f>G21*0.4</f>
        <v>21.532</v>
      </c>
      <c r="I21" s="7">
        <f>VLOOKUP(B21,[3]电大刻盘!$B$3:$L$6,11,FALSE)</f>
        <v>83.8</v>
      </c>
      <c r="J21" s="7">
        <f>I21*0.6</f>
        <v>50.28</v>
      </c>
      <c r="K21" s="7">
        <f>H21+J21</f>
        <v>71.812</v>
      </c>
      <c r="L21" s="6" t="s">
        <v>57</v>
      </c>
      <c r="M21" s="6" t="s">
        <v>26</v>
      </c>
      <c r="N21" s="10"/>
      <c r="O21" s="6" t="s">
        <v>27</v>
      </c>
      <c r="P21" s="6" t="s">
        <v>28</v>
      </c>
      <c r="Q21" s="6" t="s">
        <v>27</v>
      </c>
      <c r="R21" s="6"/>
      <c r="S21" s="6"/>
    </row>
    <row r="22" customHeight="1" spans="1:19">
      <c r="A22" s="6">
        <v>1</v>
      </c>
      <c r="B22" s="6" t="s">
        <v>64</v>
      </c>
      <c r="C22" s="6" t="s">
        <v>65</v>
      </c>
      <c r="D22" s="6">
        <v>100</v>
      </c>
      <c r="E22" s="6">
        <v>100.5</v>
      </c>
      <c r="F22" s="6">
        <v>200.5</v>
      </c>
      <c r="G22" s="6">
        <v>66.83</v>
      </c>
      <c r="H22" s="7">
        <f>G22*0.4</f>
        <v>26.732</v>
      </c>
      <c r="I22" s="7">
        <f>VLOOKUP(B22,[4]电大刻盘!$B$3:$L$4,11,FALSE)</f>
        <v>87.6</v>
      </c>
      <c r="J22" s="7">
        <f>I22*0.6</f>
        <v>52.56</v>
      </c>
      <c r="K22" s="7">
        <f>H22+J22</f>
        <v>79.292</v>
      </c>
      <c r="L22" s="6" t="s">
        <v>66</v>
      </c>
      <c r="M22" s="6" t="s">
        <v>26</v>
      </c>
      <c r="N22" s="10">
        <v>2</v>
      </c>
      <c r="O22" s="6" t="s">
        <v>27</v>
      </c>
      <c r="P22" s="6" t="s">
        <v>28</v>
      </c>
      <c r="Q22" s="6" t="s">
        <v>27</v>
      </c>
      <c r="R22" s="6" t="s">
        <v>27</v>
      </c>
      <c r="S22" s="6"/>
    </row>
    <row r="23" customHeight="1" spans="1:19">
      <c r="A23" s="6">
        <v>2</v>
      </c>
      <c r="B23" s="6" t="s">
        <v>67</v>
      </c>
      <c r="C23" s="6" t="s">
        <v>68</v>
      </c>
      <c r="D23" s="6">
        <v>76</v>
      </c>
      <c r="E23" s="6">
        <v>79</v>
      </c>
      <c r="F23" s="6">
        <v>155</v>
      </c>
      <c r="G23" s="6">
        <v>51.67</v>
      </c>
      <c r="H23" s="7">
        <f>G23*0.4</f>
        <v>20.668</v>
      </c>
      <c r="I23" s="7">
        <f>VLOOKUP(B23,[4]电大刻盘!$B$3:$L$4,11,FALSE)</f>
        <v>82</v>
      </c>
      <c r="J23" s="7">
        <f>I23*0.6</f>
        <v>49.2</v>
      </c>
      <c r="K23" s="7">
        <f>H23+J23</f>
        <v>69.868</v>
      </c>
      <c r="L23" s="6" t="s">
        <v>66</v>
      </c>
      <c r="M23" s="6" t="s">
        <v>26</v>
      </c>
      <c r="N23" s="10"/>
      <c r="O23" s="6" t="s">
        <v>27</v>
      </c>
      <c r="P23" s="6" t="s">
        <v>28</v>
      </c>
      <c r="Q23" s="6" t="s">
        <v>27</v>
      </c>
      <c r="R23" s="6" t="s">
        <v>27</v>
      </c>
      <c r="S23" s="6"/>
    </row>
    <row r="24" customHeight="1" spans="1:19">
      <c r="A24" s="6">
        <v>1</v>
      </c>
      <c r="B24" s="6" t="s">
        <v>69</v>
      </c>
      <c r="C24" s="6" t="s">
        <v>70</v>
      </c>
      <c r="D24" s="6">
        <v>119.5</v>
      </c>
      <c r="E24" s="6">
        <v>107.5</v>
      </c>
      <c r="F24" s="6">
        <v>227</v>
      </c>
      <c r="G24" s="6">
        <v>75.67</v>
      </c>
      <c r="H24" s="7">
        <f>G24*0.4</f>
        <v>30.268</v>
      </c>
      <c r="I24" s="7">
        <f>VLOOKUP(B24,[5]电大刻盘!$B$3:$J$18,9,FALSE)</f>
        <v>90</v>
      </c>
      <c r="J24" s="7">
        <f t="shared" ref="J24:J41" si="0">I24*0.6</f>
        <v>54</v>
      </c>
      <c r="K24" s="7">
        <f t="shared" ref="K24:K41" si="1">H24+J24</f>
        <v>84.268</v>
      </c>
      <c r="L24" s="6" t="s">
        <v>71</v>
      </c>
      <c r="M24" s="6" t="s">
        <v>72</v>
      </c>
      <c r="N24" s="10">
        <v>6</v>
      </c>
      <c r="O24" s="6" t="s">
        <v>27</v>
      </c>
      <c r="P24" s="6" t="s">
        <v>28</v>
      </c>
      <c r="Q24" s="6" t="s">
        <v>27</v>
      </c>
      <c r="R24" s="6" t="s">
        <v>27</v>
      </c>
      <c r="S24" s="6"/>
    </row>
    <row r="25" customHeight="1" spans="1:19">
      <c r="A25" s="6">
        <v>2</v>
      </c>
      <c r="B25" s="6" t="s">
        <v>73</v>
      </c>
      <c r="C25" s="6" t="s">
        <v>74</v>
      </c>
      <c r="D25" s="6">
        <v>103.5</v>
      </c>
      <c r="E25" s="6">
        <v>120.5</v>
      </c>
      <c r="F25" s="6">
        <v>224</v>
      </c>
      <c r="G25" s="6">
        <v>74.67</v>
      </c>
      <c r="H25" s="7">
        <f>G25*0.4</f>
        <v>29.868</v>
      </c>
      <c r="I25" s="7">
        <f>VLOOKUP(B25,[5]电大刻盘!$B$3:$J$18,9,FALSE)</f>
        <v>91.4</v>
      </c>
      <c r="J25" s="7">
        <f t="shared" si="0"/>
        <v>54.84</v>
      </c>
      <c r="K25" s="7">
        <f t="shared" si="1"/>
        <v>84.708</v>
      </c>
      <c r="L25" s="6" t="s">
        <v>71</v>
      </c>
      <c r="M25" s="6" t="s">
        <v>72</v>
      </c>
      <c r="N25" s="10"/>
      <c r="O25" s="6" t="s">
        <v>27</v>
      </c>
      <c r="P25" s="6" t="s">
        <v>28</v>
      </c>
      <c r="Q25" s="6" t="s">
        <v>27</v>
      </c>
      <c r="R25" s="6" t="s">
        <v>27</v>
      </c>
      <c r="S25" s="6"/>
    </row>
    <row r="26" customHeight="1" spans="1:19">
      <c r="A26" s="6">
        <v>3</v>
      </c>
      <c r="B26" s="6" t="s">
        <v>75</v>
      </c>
      <c r="C26" s="6" t="s">
        <v>76</v>
      </c>
      <c r="D26" s="6">
        <v>103.5</v>
      </c>
      <c r="E26" s="6">
        <v>119</v>
      </c>
      <c r="F26" s="6">
        <v>222.5</v>
      </c>
      <c r="G26" s="6">
        <v>74.17</v>
      </c>
      <c r="H26" s="7">
        <f>G26*0.4</f>
        <v>29.668</v>
      </c>
      <c r="I26" s="7">
        <f>VLOOKUP(B26,[5]电大刻盘!$B$3:$J$18,9,FALSE)</f>
        <v>92.2</v>
      </c>
      <c r="J26" s="7">
        <f t="shared" si="0"/>
        <v>55.32</v>
      </c>
      <c r="K26" s="7">
        <f t="shared" si="1"/>
        <v>84.988</v>
      </c>
      <c r="L26" s="6" t="s">
        <v>71</v>
      </c>
      <c r="M26" s="6" t="s">
        <v>72</v>
      </c>
      <c r="N26" s="10"/>
      <c r="O26" s="6" t="s">
        <v>27</v>
      </c>
      <c r="P26" s="6" t="s">
        <v>28</v>
      </c>
      <c r="Q26" s="6" t="s">
        <v>27</v>
      </c>
      <c r="R26" s="6" t="s">
        <v>27</v>
      </c>
      <c r="S26" s="6"/>
    </row>
    <row r="27" customHeight="1" spans="1:19">
      <c r="A27" s="6">
        <v>4</v>
      </c>
      <c r="B27" s="6" t="s">
        <v>77</v>
      </c>
      <c r="C27" s="6" t="s">
        <v>78</v>
      </c>
      <c r="D27" s="6">
        <v>110.5</v>
      </c>
      <c r="E27" s="6">
        <v>111</v>
      </c>
      <c r="F27" s="6">
        <v>221.5</v>
      </c>
      <c r="G27" s="6">
        <v>73.83</v>
      </c>
      <c r="H27" s="7">
        <f>G27*0.4</f>
        <v>29.532</v>
      </c>
      <c r="I27" s="7">
        <f>VLOOKUP(B27,[5]电大刻盘!$B$3:$J$18,9,FALSE)</f>
        <v>86.4</v>
      </c>
      <c r="J27" s="7">
        <f t="shared" si="0"/>
        <v>51.84</v>
      </c>
      <c r="K27" s="7">
        <f t="shared" si="1"/>
        <v>81.372</v>
      </c>
      <c r="L27" s="6" t="s">
        <v>71</v>
      </c>
      <c r="M27" s="6" t="s">
        <v>72</v>
      </c>
      <c r="N27" s="10"/>
      <c r="O27" s="6" t="s">
        <v>27</v>
      </c>
      <c r="P27" s="6" t="s">
        <v>28</v>
      </c>
      <c r="Q27" s="6" t="s">
        <v>27</v>
      </c>
      <c r="R27" s="6" t="s">
        <v>27</v>
      </c>
      <c r="S27" s="6"/>
    </row>
    <row r="28" customHeight="1" spans="1:19">
      <c r="A28" s="6">
        <v>5</v>
      </c>
      <c r="B28" s="6" t="s">
        <v>79</v>
      </c>
      <c r="C28" s="6" t="s">
        <v>80</v>
      </c>
      <c r="D28" s="6">
        <v>107</v>
      </c>
      <c r="E28" s="6">
        <v>113</v>
      </c>
      <c r="F28" s="6">
        <v>220</v>
      </c>
      <c r="G28" s="6">
        <v>73.33</v>
      </c>
      <c r="H28" s="7">
        <f>G28*0.4</f>
        <v>29.332</v>
      </c>
      <c r="I28" s="7"/>
      <c r="J28" s="7"/>
      <c r="K28" s="7"/>
      <c r="L28" s="6" t="s">
        <v>71</v>
      </c>
      <c r="M28" s="6" t="s">
        <v>72</v>
      </c>
      <c r="N28" s="10"/>
      <c r="O28" s="6" t="s">
        <v>27</v>
      </c>
      <c r="P28" s="6" t="s">
        <v>28</v>
      </c>
      <c r="Q28" s="6" t="s">
        <v>27</v>
      </c>
      <c r="R28" s="6"/>
      <c r="S28" s="6" t="s">
        <v>81</v>
      </c>
    </row>
    <row r="29" customHeight="1" spans="1:19">
      <c r="A29" s="6">
        <v>6</v>
      </c>
      <c r="B29" s="6" t="s">
        <v>82</v>
      </c>
      <c r="C29" s="6" t="s">
        <v>83</v>
      </c>
      <c r="D29" s="6">
        <v>96</v>
      </c>
      <c r="E29" s="6">
        <v>122.5</v>
      </c>
      <c r="F29" s="6">
        <v>218.5</v>
      </c>
      <c r="G29" s="6">
        <v>72.83</v>
      </c>
      <c r="H29" s="7">
        <f>G29*0.4</f>
        <v>29.132</v>
      </c>
      <c r="I29" s="7">
        <f>VLOOKUP(B29,[5]电大刻盘!$B$3:$J$18,9,FALSE)</f>
        <v>89.9</v>
      </c>
      <c r="J29" s="7">
        <f t="shared" si="0"/>
        <v>53.94</v>
      </c>
      <c r="K29" s="7">
        <f t="shared" si="1"/>
        <v>83.072</v>
      </c>
      <c r="L29" s="6" t="s">
        <v>71</v>
      </c>
      <c r="M29" s="6" t="s">
        <v>72</v>
      </c>
      <c r="N29" s="10"/>
      <c r="O29" s="6" t="s">
        <v>27</v>
      </c>
      <c r="P29" s="6" t="s">
        <v>28</v>
      </c>
      <c r="Q29" s="6" t="s">
        <v>27</v>
      </c>
      <c r="R29" s="6" t="s">
        <v>27</v>
      </c>
      <c r="S29" s="6"/>
    </row>
    <row r="30" customHeight="1" spans="1:19">
      <c r="A30" s="6">
        <v>7</v>
      </c>
      <c r="B30" s="6" t="s">
        <v>84</v>
      </c>
      <c r="C30" s="6" t="s">
        <v>85</v>
      </c>
      <c r="D30" s="6">
        <v>106</v>
      </c>
      <c r="E30" s="6">
        <v>112.5</v>
      </c>
      <c r="F30" s="6">
        <v>218.5</v>
      </c>
      <c r="G30" s="6">
        <v>72.83</v>
      </c>
      <c r="H30" s="7">
        <f>G30*0.4</f>
        <v>29.132</v>
      </c>
      <c r="I30" s="7">
        <f>VLOOKUP(B30,[5]电大刻盘!$B$3:$J$18,9,FALSE)</f>
        <v>73.8</v>
      </c>
      <c r="J30" s="7">
        <f t="shared" si="0"/>
        <v>44.28</v>
      </c>
      <c r="K30" s="7">
        <f t="shared" si="1"/>
        <v>73.412</v>
      </c>
      <c r="L30" s="6" t="s">
        <v>71</v>
      </c>
      <c r="M30" s="6" t="s">
        <v>72</v>
      </c>
      <c r="N30" s="10"/>
      <c r="O30" s="6" t="s">
        <v>27</v>
      </c>
      <c r="P30" s="6" t="s">
        <v>28</v>
      </c>
      <c r="Q30" s="6" t="s">
        <v>27</v>
      </c>
      <c r="R30" s="6"/>
      <c r="S30" s="6"/>
    </row>
    <row r="31" customHeight="1" spans="1:19">
      <c r="A31" s="6">
        <v>8</v>
      </c>
      <c r="B31" s="6" t="s">
        <v>86</v>
      </c>
      <c r="C31" s="6" t="s">
        <v>87</v>
      </c>
      <c r="D31" s="6">
        <v>107.5</v>
      </c>
      <c r="E31" s="6">
        <v>108.5</v>
      </c>
      <c r="F31" s="6">
        <v>216</v>
      </c>
      <c r="G31" s="6">
        <v>72</v>
      </c>
      <c r="H31" s="7">
        <f>G31*0.4</f>
        <v>28.8</v>
      </c>
      <c r="I31" s="7">
        <f>VLOOKUP(B31,[5]电大刻盘!$B$3:$J$18,9,FALSE)</f>
        <v>89</v>
      </c>
      <c r="J31" s="7">
        <f t="shared" si="0"/>
        <v>53.4</v>
      </c>
      <c r="K31" s="7">
        <f t="shared" si="1"/>
        <v>82.2</v>
      </c>
      <c r="L31" s="6" t="s">
        <v>71</v>
      </c>
      <c r="M31" s="6" t="s">
        <v>72</v>
      </c>
      <c r="N31" s="10"/>
      <c r="O31" s="6" t="s">
        <v>27</v>
      </c>
      <c r="P31" s="6" t="s">
        <v>28</v>
      </c>
      <c r="Q31" s="6" t="s">
        <v>27</v>
      </c>
      <c r="R31" s="6" t="s">
        <v>27</v>
      </c>
      <c r="S31" s="6"/>
    </row>
    <row r="32" customHeight="1" spans="1:19">
      <c r="A32" s="6">
        <v>9</v>
      </c>
      <c r="B32" s="6" t="s">
        <v>88</v>
      </c>
      <c r="C32" s="6" t="s">
        <v>89</v>
      </c>
      <c r="D32" s="6">
        <v>98</v>
      </c>
      <c r="E32" s="6">
        <v>117.5</v>
      </c>
      <c r="F32" s="6">
        <v>215.5</v>
      </c>
      <c r="G32" s="6">
        <v>71.83</v>
      </c>
      <c r="H32" s="7">
        <f>G32*0.4</f>
        <v>28.732</v>
      </c>
      <c r="I32" s="7">
        <f>VLOOKUP(B32,[5]电大刻盘!$B$3:$J$18,9,FALSE)</f>
        <v>87.2</v>
      </c>
      <c r="J32" s="7">
        <f t="shared" si="0"/>
        <v>52.32</v>
      </c>
      <c r="K32" s="7">
        <f t="shared" si="1"/>
        <v>81.052</v>
      </c>
      <c r="L32" s="6" t="s">
        <v>71</v>
      </c>
      <c r="M32" s="6" t="s">
        <v>72</v>
      </c>
      <c r="N32" s="10"/>
      <c r="O32" s="6" t="s">
        <v>27</v>
      </c>
      <c r="P32" s="6" t="s">
        <v>28</v>
      </c>
      <c r="Q32" s="6" t="s">
        <v>27</v>
      </c>
      <c r="R32" s="6"/>
      <c r="S32" s="6"/>
    </row>
    <row r="33" customHeight="1" spans="1:19">
      <c r="A33" s="6">
        <v>10</v>
      </c>
      <c r="B33" s="6" t="s">
        <v>90</v>
      </c>
      <c r="C33" s="6" t="s">
        <v>91</v>
      </c>
      <c r="D33" s="6">
        <v>104.5</v>
      </c>
      <c r="E33" s="6">
        <v>107.5</v>
      </c>
      <c r="F33" s="6">
        <v>212</v>
      </c>
      <c r="G33" s="6">
        <v>70.67</v>
      </c>
      <c r="H33" s="7">
        <f>G33*0.4</f>
        <v>28.268</v>
      </c>
      <c r="I33" s="7"/>
      <c r="J33" s="7"/>
      <c r="K33" s="7"/>
      <c r="L33" s="6" t="s">
        <v>71</v>
      </c>
      <c r="M33" s="6" t="s">
        <v>72</v>
      </c>
      <c r="N33" s="10"/>
      <c r="O33" s="6" t="s">
        <v>27</v>
      </c>
      <c r="P33" s="6" t="s">
        <v>28</v>
      </c>
      <c r="Q33" s="6" t="s">
        <v>27</v>
      </c>
      <c r="R33" s="6"/>
      <c r="S33" s="6" t="s">
        <v>92</v>
      </c>
    </row>
    <row r="34" customHeight="1" spans="1:19">
      <c r="A34" s="6">
        <v>11</v>
      </c>
      <c r="B34" s="6" t="s">
        <v>93</v>
      </c>
      <c r="C34" s="6" t="s">
        <v>94</v>
      </c>
      <c r="D34" s="6">
        <v>100</v>
      </c>
      <c r="E34" s="6">
        <v>110.5</v>
      </c>
      <c r="F34" s="6">
        <v>210.5</v>
      </c>
      <c r="G34" s="6">
        <v>70.17</v>
      </c>
      <c r="H34" s="7">
        <f>G34*0.4</f>
        <v>28.068</v>
      </c>
      <c r="I34" s="7">
        <f>VLOOKUP(B34,[5]电大刻盘!$B$3:$J$18,9,FALSE)</f>
        <v>82</v>
      </c>
      <c r="J34" s="7">
        <f t="shared" si="0"/>
        <v>49.2</v>
      </c>
      <c r="K34" s="7">
        <f t="shared" si="1"/>
        <v>77.268</v>
      </c>
      <c r="L34" s="6" t="s">
        <v>71</v>
      </c>
      <c r="M34" s="6" t="s">
        <v>72</v>
      </c>
      <c r="N34" s="10"/>
      <c r="O34" s="6" t="s">
        <v>27</v>
      </c>
      <c r="P34" s="6" t="s">
        <v>28</v>
      </c>
      <c r="Q34" s="6" t="s">
        <v>27</v>
      </c>
      <c r="R34" s="6"/>
      <c r="S34" s="6"/>
    </row>
    <row r="35" customHeight="1" spans="1:19">
      <c r="A35" s="6">
        <v>12</v>
      </c>
      <c r="B35" s="6" t="s">
        <v>95</v>
      </c>
      <c r="C35" s="6" t="s">
        <v>96</v>
      </c>
      <c r="D35" s="6">
        <v>98.5</v>
      </c>
      <c r="E35" s="6">
        <v>111</v>
      </c>
      <c r="F35" s="6">
        <v>209.5</v>
      </c>
      <c r="G35" s="6">
        <v>69.83</v>
      </c>
      <c r="H35" s="7">
        <f>G35*0.4</f>
        <v>27.932</v>
      </c>
      <c r="I35" s="7">
        <f>VLOOKUP(B35,[5]电大刻盘!$B$3:$J$18,9,FALSE)</f>
        <v>81</v>
      </c>
      <c r="J35" s="7">
        <f t="shared" si="0"/>
        <v>48.6</v>
      </c>
      <c r="K35" s="7">
        <f t="shared" si="1"/>
        <v>76.532</v>
      </c>
      <c r="L35" s="6" t="s">
        <v>71</v>
      </c>
      <c r="M35" s="6" t="s">
        <v>72</v>
      </c>
      <c r="N35" s="10"/>
      <c r="O35" s="6" t="s">
        <v>27</v>
      </c>
      <c r="P35" s="6" t="s">
        <v>28</v>
      </c>
      <c r="Q35" s="6" t="s">
        <v>27</v>
      </c>
      <c r="R35" s="6"/>
      <c r="S35" s="6"/>
    </row>
    <row r="36" customHeight="1" spans="1:19">
      <c r="A36" s="6">
        <v>13</v>
      </c>
      <c r="B36" s="6" t="s">
        <v>97</v>
      </c>
      <c r="C36" s="6" t="s">
        <v>98</v>
      </c>
      <c r="D36" s="6">
        <v>97.5</v>
      </c>
      <c r="E36" s="6">
        <v>112</v>
      </c>
      <c r="F36" s="6">
        <v>209.5</v>
      </c>
      <c r="G36" s="6">
        <v>69.83</v>
      </c>
      <c r="H36" s="7">
        <f>G36*0.4</f>
        <v>27.932</v>
      </c>
      <c r="I36" s="7">
        <f>VLOOKUP(B36,[5]电大刻盘!$B$3:$J$18,9,FALSE)</f>
        <v>84</v>
      </c>
      <c r="J36" s="7">
        <f t="shared" si="0"/>
        <v>50.4</v>
      </c>
      <c r="K36" s="7">
        <f t="shared" si="1"/>
        <v>78.332</v>
      </c>
      <c r="L36" s="6" t="s">
        <v>71</v>
      </c>
      <c r="M36" s="6" t="s">
        <v>72</v>
      </c>
      <c r="N36" s="10"/>
      <c r="O36" s="6" t="s">
        <v>27</v>
      </c>
      <c r="P36" s="6" t="s">
        <v>28</v>
      </c>
      <c r="Q36" s="6" t="s">
        <v>27</v>
      </c>
      <c r="R36" s="6"/>
      <c r="S36" s="6"/>
    </row>
    <row r="37" customHeight="1" spans="1:19">
      <c r="A37" s="6">
        <v>14</v>
      </c>
      <c r="B37" s="6" t="s">
        <v>99</v>
      </c>
      <c r="C37" s="6" t="s">
        <v>100</v>
      </c>
      <c r="D37" s="6">
        <v>107.5</v>
      </c>
      <c r="E37" s="6">
        <v>101</v>
      </c>
      <c r="F37" s="6">
        <v>208.5</v>
      </c>
      <c r="G37" s="6">
        <v>69.5</v>
      </c>
      <c r="H37" s="7">
        <f>G37*0.4</f>
        <v>27.8</v>
      </c>
      <c r="I37" s="7">
        <f>VLOOKUP(B37,[5]电大刻盘!$B$3:$J$18,9,FALSE)</f>
        <v>83.2</v>
      </c>
      <c r="J37" s="7">
        <f t="shared" si="0"/>
        <v>49.92</v>
      </c>
      <c r="K37" s="7">
        <f t="shared" si="1"/>
        <v>77.72</v>
      </c>
      <c r="L37" s="6" t="s">
        <v>71</v>
      </c>
      <c r="M37" s="6" t="s">
        <v>72</v>
      </c>
      <c r="N37" s="10"/>
      <c r="O37" s="6" t="s">
        <v>27</v>
      </c>
      <c r="P37" s="6" t="s">
        <v>28</v>
      </c>
      <c r="Q37" s="6" t="s">
        <v>27</v>
      </c>
      <c r="R37" s="6"/>
      <c r="S37" s="6"/>
    </row>
    <row r="38" customHeight="1" spans="1:19">
      <c r="A38" s="6">
        <v>15</v>
      </c>
      <c r="B38" s="6" t="s">
        <v>101</v>
      </c>
      <c r="C38" s="6" t="s">
        <v>102</v>
      </c>
      <c r="D38" s="6">
        <v>101.5</v>
      </c>
      <c r="E38" s="6">
        <v>106.5</v>
      </c>
      <c r="F38" s="6">
        <v>208</v>
      </c>
      <c r="G38" s="6">
        <v>69.33</v>
      </c>
      <c r="H38" s="7">
        <f>G38*0.4</f>
        <v>27.732</v>
      </c>
      <c r="I38" s="7">
        <f>VLOOKUP(B38,[5]电大刻盘!$B$3:$J$18,9,FALSE)</f>
        <v>89</v>
      </c>
      <c r="J38" s="7">
        <f t="shared" si="0"/>
        <v>53.4</v>
      </c>
      <c r="K38" s="7">
        <f t="shared" si="1"/>
        <v>81.132</v>
      </c>
      <c r="L38" s="6" t="s">
        <v>71</v>
      </c>
      <c r="M38" s="6" t="s">
        <v>72</v>
      </c>
      <c r="N38" s="10"/>
      <c r="O38" s="6" t="s">
        <v>43</v>
      </c>
      <c r="P38" s="6" t="s">
        <v>28</v>
      </c>
      <c r="Q38" s="6" t="s">
        <v>27</v>
      </c>
      <c r="R38" s="6"/>
      <c r="S38" s="6"/>
    </row>
    <row r="39" customHeight="1" spans="1:19">
      <c r="A39" s="6">
        <v>16</v>
      </c>
      <c r="B39" s="6" t="s">
        <v>103</v>
      </c>
      <c r="C39" s="6" t="s">
        <v>104</v>
      </c>
      <c r="D39" s="6">
        <v>97.5</v>
      </c>
      <c r="E39" s="6">
        <v>109.5</v>
      </c>
      <c r="F39" s="6">
        <v>207</v>
      </c>
      <c r="G39" s="6">
        <v>69</v>
      </c>
      <c r="H39" s="7">
        <f>G39*0.4</f>
        <v>27.6</v>
      </c>
      <c r="I39" s="7">
        <f>VLOOKUP(B39,[5]电大刻盘!$B$3:$J$18,9,FALSE)</f>
        <v>84.4</v>
      </c>
      <c r="J39" s="7">
        <f t="shared" si="0"/>
        <v>50.64</v>
      </c>
      <c r="K39" s="7">
        <f t="shared" si="1"/>
        <v>78.24</v>
      </c>
      <c r="L39" s="6" t="s">
        <v>71</v>
      </c>
      <c r="M39" s="6" t="s">
        <v>72</v>
      </c>
      <c r="N39" s="10"/>
      <c r="O39" s="6" t="s">
        <v>43</v>
      </c>
      <c r="P39" s="6" t="s">
        <v>28</v>
      </c>
      <c r="Q39" s="6" t="s">
        <v>27</v>
      </c>
      <c r="R39" s="6"/>
      <c r="S39" s="6"/>
    </row>
    <row r="40" customHeight="1" spans="1:19">
      <c r="A40" s="6">
        <v>17</v>
      </c>
      <c r="B40" s="6" t="s">
        <v>105</v>
      </c>
      <c r="C40" s="6" t="s">
        <v>106</v>
      </c>
      <c r="D40" s="6">
        <v>92.5</v>
      </c>
      <c r="E40" s="6">
        <v>114.5</v>
      </c>
      <c r="F40" s="6">
        <v>207</v>
      </c>
      <c r="G40" s="6">
        <v>69</v>
      </c>
      <c r="H40" s="7">
        <f>G40*0.4</f>
        <v>27.6</v>
      </c>
      <c r="I40" s="7">
        <f>VLOOKUP(B40,[5]电大刻盘!$B$3:$J$18,9,FALSE)</f>
        <v>80.2</v>
      </c>
      <c r="J40" s="7">
        <f t="shared" si="0"/>
        <v>48.12</v>
      </c>
      <c r="K40" s="7">
        <f t="shared" si="1"/>
        <v>75.72</v>
      </c>
      <c r="L40" s="6" t="s">
        <v>71</v>
      </c>
      <c r="M40" s="6" t="s">
        <v>72</v>
      </c>
      <c r="N40" s="10"/>
      <c r="O40" s="6" t="s">
        <v>43</v>
      </c>
      <c r="P40" s="6" t="s">
        <v>28</v>
      </c>
      <c r="Q40" s="6" t="s">
        <v>27</v>
      </c>
      <c r="R40" s="6"/>
      <c r="S40" s="6"/>
    </row>
    <row r="41" customHeight="1" spans="1:19">
      <c r="A41" s="6">
        <v>18</v>
      </c>
      <c r="B41" s="6" t="s">
        <v>107</v>
      </c>
      <c r="C41" s="6" t="s">
        <v>108</v>
      </c>
      <c r="D41" s="6">
        <v>94</v>
      </c>
      <c r="E41" s="6">
        <v>112.5</v>
      </c>
      <c r="F41" s="6">
        <v>206.5</v>
      </c>
      <c r="G41" s="6">
        <v>68.83</v>
      </c>
      <c r="H41" s="7">
        <f>G41*0.4</f>
        <v>27.532</v>
      </c>
      <c r="I41" s="7">
        <f>VLOOKUP(B41,[5]电大刻盘!$B$3:$J$18,9,FALSE)</f>
        <v>83</v>
      </c>
      <c r="J41" s="7">
        <f t="shared" si="0"/>
        <v>49.8</v>
      </c>
      <c r="K41" s="7">
        <f t="shared" si="1"/>
        <v>77.332</v>
      </c>
      <c r="L41" s="6" t="s">
        <v>71</v>
      </c>
      <c r="M41" s="6" t="s">
        <v>72</v>
      </c>
      <c r="N41" s="10"/>
      <c r="O41" s="6" t="s">
        <v>43</v>
      </c>
      <c r="P41" s="6" t="s">
        <v>28</v>
      </c>
      <c r="Q41" s="6" t="s">
        <v>27</v>
      </c>
      <c r="R41" s="6"/>
      <c r="S41" s="6"/>
    </row>
  </sheetData>
  <mergeCells count="20">
    <mergeCell ref="A2:S2"/>
    <mergeCell ref="D3:H3"/>
    <mergeCell ref="I3:J3"/>
    <mergeCell ref="A3:A4"/>
    <mergeCell ref="B3:B4"/>
    <mergeCell ref="C3:C4"/>
    <mergeCell ref="K3:K4"/>
    <mergeCell ref="L3:L4"/>
    <mergeCell ref="M3:M4"/>
    <mergeCell ref="N3:N4"/>
    <mergeCell ref="N5:N13"/>
    <mergeCell ref="N14:N17"/>
    <mergeCell ref="N18:N21"/>
    <mergeCell ref="N22:N23"/>
    <mergeCell ref="N24:N41"/>
    <mergeCell ref="O3:O4"/>
    <mergeCell ref="P3:P4"/>
    <mergeCell ref="Q3:Q4"/>
    <mergeCell ref="R3:R4"/>
    <mergeCell ref="S3:S4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付玥</dc:creator>
  <cp:lastModifiedBy>玛门</cp:lastModifiedBy>
  <dcterms:created xsi:type="dcterms:W3CDTF">2020-09-30T06:21:00Z</dcterms:created>
  <dcterms:modified xsi:type="dcterms:W3CDTF">2021-07-14T07:34:37Z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6101FC8C0262489989B57F87390AC0F0</vt:lpwstr>
  </property>
</Properties>
</file>